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permama/Politique/"/>
    </mc:Choice>
  </mc:AlternateContent>
  <xr:revisionPtr revIDLastSave="0" documentId="8_{88E98225-E990-8C42-A5F6-48E7843DDEDC}" xr6:coauthVersionLast="47" xr6:coauthVersionMax="47" xr10:uidLastSave="{00000000-0000-0000-0000-000000000000}"/>
  <bookViews>
    <workbookView xWindow="0" yWindow="500" windowWidth="27040" windowHeight="16440" xr2:uid="{3CB2975C-9BE1-4A72-A07E-2E748AC571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K21" i="1"/>
  <c r="J21" i="1"/>
  <c r="L14" i="1"/>
  <c r="J14" i="1"/>
  <c r="F15" i="1"/>
  <c r="L21" i="1"/>
  <c r="F21" i="1"/>
  <c r="E21" i="1"/>
  <c r="D21" i="1"/>
  <c r="L15" i="1"/>
  <c r="J15" i="1"/>
  <c r="K15" i="1"/>
  <c r="P15" i="1"/>
  <c r="D15" i="1"/>
  <c r="E15" i="1"/>
  <c r="F14" i="1"/>
  <c r="O14" i="1" s="1"/>
  <c r="K14" i="1"/>
  <c r="E14" i="1"/>
  <c r="D14" i="1"/>
  <c r="P16" i="1"/>
  <c r="P14" i="1"/>
  <c r="P13" i="1"/>
  <c r="P12" i="1"/>
  <c r="P11" i="1"/>
  <c r="P10" i="1"/>
  <c r="P9" i="1"/>
  <c r="P8" i="1"/>
  <c r="P7" i="1"/>
  <c r="P6" i="1"/>
  <c r="P5" i="1"/>
  <c r="O15" i="1" l="1"/>
  <c r="G15" i="1"/>
  <c r="O21" i="1"/>
  <c r="G14" i="1"/>
  <c r="M15" i="1"/>
  <c r="M14" i="1"/>
</calcChain>
</file>

<file path=xl/sharedStrings.xml><?xml version="1.0" encoding="utf-8"?>
<sst xmlns="http://schemas.openxmlformats.org/spreadsheetml/2006/main" count="22" uniqueCount="22">
  <si>
    <t>bu2026</t>
  </si>
  <si>
    <t>nombre total d'habitants</t>
  </si>
  <si>
    <t>bu2025</t>
  </si>
  <si>
    <t>nombre d'élèves primaires</t>
  </si>
  <si>
    <t>nombre d'élèves secondaires</t>
  </si>
  <si>
    <t>abo mobilis 2aires</t>
  </si>
  <si>
    <t>abo mobilis 1aires</t>
  </si>
  <si>
    <t>forfait courses spéciales 1aires</t>
  </si>
  <si>
    <t>forfait courses spéciales 2aires</t>
  </si>
  <si>
    <t>transports hors abo 2aires</t>
  </si>
  <si>
    <t>Transports hors abo 1aires</t>
  </si>
  <si>
    <t>total transports hors mobilis</t>
  </si>
  <si>
    <t xml:space="preserve">total transports </t>
  </si>
  <si>
    <t>total CARI années scolaires (date de fin d'année scolaire)</t>
  </si>
  <si>
    <t>Année scolaire 2024-2025</t>
  </si>
  <si>
    <t>total 1aires avant MAJ selon nb élèves</t>
  </si>
  <si>
    <t>total 2aires avant MAJ selon nb élèves</t>
  </si>
  <si>
    <t>comptes - coût des transports scolaires primaires</t>
  </si>
  <si>
    <t>comptes - coût des transports scolaires secondaires</t>
  </si>
  <si>
    <t>si 253'000 est HT, le montant TTC est</t>
  </si>
  <si>
    <t>ETABLISSEMENT SCOLAIRE DE LA CHAMBERONNE</t>
  </si>
  <si>
    <t>Transports scolaires : évolution des coûts et du nombre d’élèves global sur les 10 dernières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</si>
</sst>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ptos"/>
    </font>
    <font>
      <b/>
      <sz val="18"/>
      <color theme="1"/>
      <name val="Calibri (Corps)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1" fillId="0" borderId="2" xfId="0" applyFont="1" applyBorder="1" applyAlignment="1">
      <alignment wrapText="1"/>
    </xf>
    <xf numFmtId="3" fontId="0" fillId="0" borderId="3" xfId="0" applyNumberFormat="1" applyBorder="1"/>
    <xf numFmtId="0" fontId="0" fillId="0" borderId="4" xfId="0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2" fillId="0" borderId="6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right"/>
    </xf>
    <xf numFmtId="4" fontId="0" fillId="0" borderId="8" xfId="0" applyNumberFormat="1" applyBorder="1"/>
    <xf numFmtId="4" fontId="0" fillId="0" borderId="9" xfId="0" applyNumberForma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1" fillId="0" borderId="11" xfId="0" applyFont="1" applyBorder="1" applyAlignment="1">
      <alignment wrapText="1"/>
    </xf>
    <xf numFmtId="3" fontId="0" fillId="0" borderId="12" xfId="0" applyNumberFormat="1" applyBorder="1"/>
    <xf numFmtId="3" fontId="2" fillId="0" borderId="13" xfId="0" applyNumberFormat="1" applyFont="1" applyBorder="1"/>
    <xf numFmtId="0" fontId="1" fillId="0" borderId="1" xfId="0" applyFont="1" applyBorder="1" applyAlignment="1">
      <alignment wrapText="1"/>
    </xf>
    <xf numFmtId="3" fontId="0" fillId="0" borderId="5" xfId="0" applyNumberFormat="1" applyBorder="1"/>
    <xf numFmtId="3" fontId="0" fillId="0" borderId="6" xfId="0" applyNumberForma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0" fontId="0" fillId="0" borderId="0" xfId="0" applyAlignment="1">
      <alignment horizontal="left" vertical="top" wrapText="1"/>
    </xf>
    <xf numFmtId="0" fontId="1" fillId="0" borderId="14" xfId="0" applyFont="1" applyBorder="1" applyAlignment="1">
      <alignment wrapText="1"/>
    </xf>
    <xf numFmtId="4" fontId="0" fillId="0" borderId="17" xfId="0" applyNumberFormat="1" applyBorder="1"/>
    <xf numFmtId="3" fontId="0" fillId="0" borderId="19" xfId="0" applyNumberFormat="1" applyBorder="1"/>
    <xf numFmtId="0" fontId="1" fillId="0" borderId="21" xfId="0" applyFont="1" applyBorder="1" applyAlignment="1">
      <alignment wrapText="1"/>
    </xf>
    <xf numFmtId="4" fontId="0" fillId="0" borderId="22" xfId="0" applyNumberFormat="1" applyBorder="1"/>
    <xf numFmtId="4" fontId="0" fillId="0" borderId="20" xfId="0" applyNumberFormat="1" applyBorder="1"/>
    <xf numFmtId="4" fontId="2" fillId="0" borderId="20" xfId="0" applyNumberFormat="1" applyFont="1" applyBorder="1"/>
    <xf numFmtId="4" fontId="2" fillId="0" borderId="23" xfId="0" applyNumberFormat="1" applyFont="1" applyBorder="1"/>
    <xf numFmtId="4" fontId="0" fillId="0" borderId="25" xfId="0" applyNumberFormat="1" applyBorder="1"/>
    <xf numFmtId="4" fontId="0" fillId="0" borderId="26" xfId="0" applyNumberFormat="1" applyBorder="1"/>
    <xf numFmtId="4" fontId="2" fillId="0" borderId="27" xfId="0" applyNumberFormat="1" applyFont="1" applyBorder="1"/>
    <xf numFmtId="4" fontId="3" fillId="0" borderId="6" xfId="0" applyNumberFormat="1" applyFont="1" applyBorder="1"/>
    <xf numFmtId="4" fontId="0" fillId="0" borderId="6" xfId="0" applyNumberFormat="1" applyBorder="1"/>
    <xf numFmtId="4" fontId="0" fillId="0" borderId="7" xfId="0" applyNumberFormat="1" applyBorder="1"/>
    <xf numFmtId="0" fontId="1" fillId="0" borderId="28" xfId="0" applyFont="1" applyBorder="1" applyAlignment="1">
      <alignment wrapText="1"/>
    </xf>
    <xf numFmtId="4" fontId="0" fillId="0" borderId="6" xfId="0" applyNumberFormat="1" applyBorder="1" applyAlignment="1">
      <alignment horizontal="left" vertical="top" wrapText="1"/>
    </xf>
    <xf numFmtId="4" fontId="0" fillId="0" borderId="7" xfId="0" applyNumberFormat="1" applyBorder="1" applyAlignment="1">
      <alignment horizontal="left" vertical="top" wrapText="1"/>
    </xf>
    <xf numFmtId="0" fontId="1" fillId="0" borderId="24" xfId="0" applyFont="1" applyBorder="1" applyAlignment="1">
      <alignment wrapText="1"/>
    </xf>
    <xf numFmtId="4" fontId="1" fillId="0" borderId="26" xfId="0" applyNumberFormat="1" applyFont="1" applyBorder="1"/>
    <xf numFmtId="4" fontId="0" fillId="0" borderId="15" xfId="0" applyNumberFormat="1" applyBorder="1"/>
    <xf numFmtId="4" fontId="0" fillId="0" borderId="18" xfId="0" applyNumberFormat="1" applyBorder="1"/>
    <xf numFmtId="4" fontId="3" fillId="0" borderId="15" xfId="0" applyNumberFormat="1" applyFont="1" applyBorder="1"/>
    <xf numFmtId="4" fontId="2" fillId="0" borderId="16" xfId="0" applyNumberFormat="1" applyFont="1" applyBorder="1"/>
    <xf numFmtId="4" fontId="0" fillId="0" borderId="3" xfId="0" applyNumberFormat="1" applyBorder="1"/>
    <xf numFmtId="0" fontId="0" fillId="0" borderId="17" xfId="0" applyBorder="1"/>
    <xf numFmtId="4" fontId="0" fillId="0" borderId="29" xfId="0" applyNumberFormat="1" applyBorder="1"/>
    <xf numFmtId="0" fontId="0" fillId="0" borderId="30" xfId="0" applyBorder="1"/>
    <xf numFmtId="0" fontId="0" fillId="0" borderId="31" xfId="0" applyBorder="1"/>
    <xf numFmtId="0" fontId="0" fillId="0" borderId="20" xfId="0" applyBorder="1"/>
    <xf numFmtId="4" fontId="0" fillId="0" borderId="32" xfId="0" applyNumberFormat="1" applyBorder="1"/>
    <xf numFmtId="0" fontId="0" fillId="0" borderId="33" xfId="0" applyBorder="1"/>
    <xf numFmtId="0" fontId="0" fillId="0" borderId="4" xfId="0" applyBorder="1"/>
    <xf numFmtId="0" fontId="0" fillId="0" borderId="18" xfId="0" applyBorder="1"/>
    <xf numFmtId="0" fontId="0" fillId="0" borderId="34" xfId="0" applyBorder="1"/>
    <xf numFmtId="0" fontId="0" fillId="0" borderId="36" xfId="0" applyBorder="1"/>
    <xf numFmtId="4" fontId="0" fillId="0" borderId="35" xfId="0" applyNumberFormat="1" applyBorder="1"/>
    <xf numFmtId="3" fontId="0" fillId="0" borderId="3" xfId="0" applyNumberFormat="1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A115-9F2A-4BD5-9962-A13F63F2100D}">
  <dimension ref="A1:R24"/>
  <sheetViews>
    <sheetView tabSelected="1" zoomScale="109" zoomScaleNormal="100" workbookViewId="0">
      <selection activeCell="K2" sqref="K2"/>
    </sheetView>
  </sheetViews>
  <sheetFormatPr baseColWidth="10" defaultRowHeight="15" x14ac:dyDescent="0.2"/>
  <cols>
    <col min="3" max="7" width="10.1640625" customWidth="1"/>
    <col min="8" max="8" width="13.5" customWidth="1"/>
    <col min="9" max="13" width="11.5" customWidth="1"/>
    <col min="16" max="16" width="13.6640625" customWidth="1"/>
  </cols>
  <sheetData>
    <row r="1" spans="1:18" ht="24" x14ac:dyDescent="0.3">
      <c r="A1" s="62" t="s">
        <v>20</v>
      </c>
    </row>
    <row r="2" spans="1:18" ht="22" x14ac:dyDescent="0.3">
      <c r="A2" s="61" t="s">
        <v>21</v>
      </c>
    </row>
    <row r="3" spans="1:18" ht="16" thickBot="1" x14ac:dyDescent="0.25"/>
    <row r="4" spans="1:18" s="1" customFormat="1" ht="97" thickBot="1" x14ac:dyDescent="0.25">
      <c r="A4" s="5"/>
      <c r="B4" s="18" t="s">
        <v>1</v>
      </c>
      <c r="C4" s="15" t="s">
        <v>3</v>
      </c>
      <c r="D4" s="24" t="s">
        <v>6</v>
      </c>
      <c r="E4" s="24" t="s">
        <v>7</v>
      </c>
      <c r="F4" s="24" t="s">
        <v>10</v>
      </c>
      <c r="G4" s="24" t="s">
        <v>15</v>
      </c>
      <c r="H4" s="3" t="s">
        <v>17</v>
      </c>
      <c r="I4" s="15" t="s">
        <v>4</v>
      </c>
      <c r="J4" s="24" t="s">
        <v>5</v>
      </c>
      <c r="K4" s="24" t="s">
        <v>8</v>
      </c>
      <c r="L4" s="24" t="s">
        <v>9</v>
      </c>
      <c r="M4" s="24" t="s">
        <v>16</v>
      </c>
      <c r="N4" s="27" t="s">
        <v>18</v>
      </c>
      <c r="O4" s="38" t="s">
        <v>11</v>
      </c>
      <c r="P4" s="41" t="s">
        <v>12</v>
      </c>
      <c r="Q4" s="41" t="s">
        <v>13</v>
      </c>
    </row>
    <row r="5" spans="1:18" ht="15" customHeight="1" x14ac:dyDescent="0.2">
      <c r="A5" s="6">
        <v>2015</v>
      </c>
      <c r="B5" s="19">
        <v>6288</v>
      </c>
      <c r="C5" s="16">
        <v>616</v>
      </c>
      <c r="D5" s="2"/>
      <c r="E5" s="2"/>
      <c r="F5" s="2"/>
      <c r="G5" s="2"/>
      <c r="H5" s="11">
        <v>225046.85</v>
      </c>
      <c r="I5" s="16">
        <v>222</v>
      </c>
      <c r="J5" s="2"/>
      <c r="K5" s="2"/>
      <c r="L5" s="2"/>
      <c r="M5" s="2"/>
      <c r="N5" s="28">
        <v>79922.649999999994</v>
      </c>
      <c r="O5" s="32"/>
      <c r="P5" s="39">
        <f t="shared" ref="P5:P16" si="0">H5+N5</f>
        <v>304969.5</v>
      </c>
      <c r="Q5" s="39"/>
    </row>
    <row r="6" spans="1:18" x14ac:dyDescent="0.2">
      <c r="A6" s="7">
        <v>2016</v>
      </c>
      <c r="B6" s="20">
        <v>6553</v>
      </c>
      <c r="C6" s="60">
        <v>606</v>
      </c>
      <c r="D6" s="43"/>
      <c r="E6" s="43"/>
      <c r="F6" s="43"/>
      <c r="G6" s="43"/>
      <c r="H6" s="12">
        <v>229453.12</v>
      </c>
      <c r="I6" s="4">
        <v>233</v>
      </c>
      <c r="J6" s="43"/>
      <c r="K6" s="43"/>
      <c r="L6" s="43"/>
      <c r="M6" s="43"/>
      <c r="N6" s="29">
        <v>88222.080000000002</v>
      </c>
      <c r="O6" s="33"/>
      <c r="P6" s="39">
        <f t="shared" si="0"/>
        <v>317675.2</v>
      </c>
      <c r="Q6" s="39"/>
      <c r="R6" s="23"/>
    </row>
    <row r="7" spans="1:18" x14ac:dyDescent="0.2">
      <c r="A7" s="7">
        <v>2017</v>
      </c>
      <c r="B7" s="20">
        <v>6675</v>
      </c>
      <c r="C7" s="4">
        <v>638</v>
      </c>
      <c r="D7" s="43"/>
      <c r="E7" s="43"/>
      <c r="F7" s="43"/>
      <c r="G7" s="43"/>
      <c r="H7" s="12">
        <v>225375.8</v>
      </c>
      <c r="I7" s="4">
        <v>238</v>
      </c>
      <c r="J7" s="43"/>
      <c r="K7" s="43"/>
      <c r="L7" s="43"/>
      <c r="M7" s="43"/>
      <c r="N7" s="29">
        <v>84175.95</v>
      </c>
      <c r="O7" s="33"/>
      <c r="P7" s="39">
        <f t="shared" si="0"/>
        <v>309551.75</v>
      </c>
      <c r="Q7" s="39"/>
      <c r="R7" s="23"/>
    </row>
    <row r="8" spans="1:18" x14ac:dyDescent="0.2">
      <c r="A8" s="7">
        <v>2018</v>
      </c>
      <c r="B8" s="20">
        <v>6763</v>
      </c>
      <c r="C8" s="4">
        <v>632</v>
      </c>
      <c r="D8" s="43"/>
      <c r="E8" s="43"/>
      <c r="F8" s="43"/>
      <c r="G8" s="43"/>
      <c r="H8" s="12">
        <v>216618.35</v>
      </c>
      <c r="I8" s="4">
        <v>234</v>
      </c>
      <c r="J8" s="43"/>
      <c r="K8" s="43"/>
      <c r="L8" s="43"/>
      <c r="M8" s="43"/>
      <c r="N8" s="29">
        <v>80807.5</v>
      </c>
      <c r="O8" s="33"/>
      <c r="P8" s="39">
        <f t="shared" si="0"/>
        <v>297425.84999999998</v>
      </c>
      <c r="Q8" s="39"/>
      <c r="R8" s="23"/>
    </row>
    <row r="9" spans="1:18" x14ac:dyDescent="0.2">
      <c r="A9" s="7">
        <v>2019</v>
      </c>
      <c r="B9" s="20">
        <v>6746</v>
      </c>
      <c r="C9" s="4">
        <v>656</v>
      </c>
      <c r="D9" s="43"/>
      <c r="E9" s="43"/>
      <c r="F9" s="43"/>
      <c r="G9" s="43"/>
      <c r="H9" s="12">
        <v>230028.07</v>
      </c>
      <c r="I9" s="4">
        <v>249</v>
      </c>
      <c r="J9" s="43"/>
      <c r="K9" s="43"/>
      <c r="L9" s="43"/>
      <c r="M9" s="43"/>
      <c r="N9" s="29">
        <v>82052.7</v>
      </c>
      <c r="O9" s="33"/>
      <c r="P9" s="39">
        <f t="shared" si="0"/>
        <v>312080.77</v>
      </c>
      <c r="Q9" s="39"/>
      <c r="R9" s="23"/>
    </row>
    <row r="10" spans="1:18" x14ac:dyDescent="0.2">
      <c r="A10" s="7">
        <v>2020</v>
      </c>
      <c r="B10" s="20">
        <v>6789</v>
      </c>
      <c r="C10" s="4">
        <v>627</v>
      </c>
      <c r="D10" s="43"/>
      <c r="E10" s="43"/>
      <c r="F10" s="43"/>
      <c r="G10" s="43"/>
      <c r="H10" s="12">
        <v>219236.51</v>
      </c>
      <c r="I10" s="4">
        <v>239</v>
      </c>
      <c r="J10" s="43"/>
      <c r="K10" s="43"/>
      <c r="L10" s="43"/>
      <c r="M10" s="43"/>
      <c r="N10" s="29">
        <v>83551.94</v>
      </c>
      <c r="O10" s="33"/>
      <c r="P10" s="39">
        <f t="shared" si="0"/>
        <v>302788.45</v>
      </c>
      <c r="Q10" s="39"/>
      <c r="R10" s="23"/>
    </row>
    <row r="11" spans="1:18" x14ac:dyDescent="0.2">
      <c r="A11" s="7">
        <v>2021</v>
      </c>
      <c r="B11" s="20">
        <v>6897</v>
      </c>
      <c r="C11" s="4">
        <v>649</v>
      </c>
      <c r="D11" s="43"/>
      <c r="E11" s="43"/>
      <c r="F11" s="43"/>
      <c r="G11" s="43"/>
      <c r="H11" s="12">
        <v>231151</v>
      </c>
      <c r="I11" s="26">
        <v>264</v>
      </c>
      <c r="J11" s="29"/>
      <c r="K11" s="43"/>
      <c r="L11" s="43"/>
      <c r="M11" s="47"/>
      <c r="N11" s="29">
        <v>94027.95</v>
      </c>
      <c r="O11" s="33"/>
      <c r="P11" s="39">
        <f t="shared" si="0"/>
        <v>325178.95</v>
      </c>
      <c r="Q11" s="39"/>
      <c r="R11" s="23"/>
    </row>
    <row r="12" spans="1:18" x14ac:dyDescent="0.2">
      <c r="A12" s="7">
        <v>2022</v>
      </c>
      <c r="B12" s="20">
        <v>7100</v>
      </c>
      <c r="C12" s="4">
        <v>640</v>
      </c>
      <c r="D12" s="43"/>
      <c r="E12" s="43"/>
      <c r="F12" s="43"/>
      <c r="G12" s="43"/>
      <c r="H12" s="12">
        <v>234012.47</v>
      </c>
      <c r="I12" s="26">
        <v>277</v>
      </c>
      <c r="J12" s="29"/>
      <c r="K12" s="43"/>
      <c r="L12" s="43"/>
      <c r="M12" s="47"/>
      <c r="N12" s="29">
        <v>99572.13</v>
      </c>
      <c r="O12" s="33"/>
      <c r="P12" s="39">
        <f t="shared" si="0"/>
        <v>333584.59999999998</v>
      </c>
      <c r="Q12" s="36"/>
    </row>
    <row r="13" spans="1:18" x14ac:dyDescent="0.2">
      <c r="A13" s="7">
        <v>2023</v>
      </c>
      <c r="B13" s="20">
        <v>7217</v>
      </c>
      <c r="C13" s="4">
        <v>672</v>
      </c>
      <c r="D13" s="44"/>
      <c r="E13" s="44"/>
      <c r="F13" s="44"/>
      <c r="G13" s="44"/>
      <c r="H13" s="12">
        <v>255949.76</v>
      </c>
      <c r="I13" s="26">
        <v>262</v>
      </c>
      <c r="J13" s="2"/>
      <c r="K13" s="2"/>
      <c r="L13" s="2"/>
      <c r="M13" s="2"/>
      <c r="N13" s="29">
        <v>99789.94</v>
      </c>
      <c r="O13" s="33"/>
      <c r="P13" s="39">
        <f t="shared" si="0"/>
        <v>355739.7</v>
      </c>
      <c r="Q13" s="36"/>
    </row>
    <row r="14" spans="1:18" x14ac:dyDescent="0.2">
      <c r="A14" s="7">
        <v>2024</v>
      </c>
      <c r="B14" s="20">
        <v>7582</v>
      </c>
      <c r="C14" s="4">
        <v>674</v>
      </c>
      <c r="D14" s="25">
        <f>200+366.2+2622.9+42570+495</f>
        <v>46254.1</v>
      </c>
      <c r="E14" s="25">
        <f>490+490+500</f>
        <v>1480</v>
      </c>
      <c r="F14" s="25">
        <f>29735.77+2484+3311.62+39643.75+4140.1+51521</f>
        <v>130836.24</v>
      </c>
      <c r="G14" s="25">
        <f>SUM(D14:F14)</f>
        <v>178570.34</v>
      </c>
      <c r="H14" s="12">
        <v>262999.5</v>
      </c>
      <c r="I14" s="26">
        <v>261</v>
      </c>
      <c r="J14" s="25">
        <f>735+150+2622.9+220+42570+4050+2619+495+495</f>
        <v>53956.9</v>
      </c>
      <c r="K14" s="25">
        <f>490+490+500</f>
        <v>1480</v>
      </c>
      <c r="L14" s="25">
        <f>29735.78+2484+3311.63+39643.75+4140.1+51521</f>
        <v>130836.26000000001</v>
      </c>
      <c r="M14" s="25">
        <f>SUM(J14:L14)</f>
        <v>186273.16</v>
      </c>
      <c r="N14" s="29">
        <v>101844</v>
      </c>
      <c r="O14" s="42">
        <f>F14+L14</f>
        <v>261672.5</v>
      </c>
      <c r="P14" s="39">
        <f t="shared" si="0"/>
        <v>364843.5</v>
      </c>
      <c r="Q14" s="35">
        <v>237000</v>
      </c>
    </row>
    <row r="15" spans="1:18" x14ac:dyDescent="0.2">
      <c r="A15" s="8" t="s">
        <v>2</v>
      </c>
      <c r="B15" s="21">
        <v>7582</v>
      </c>
      <c r="C15" s="9">
        <v>661</v>
      </c>
      <c r="D15" s="45">
        <f>40656.5+495</f>
        <v>41151.5</v>
      </c>
      <c r="E15" s="45">
        <f>500+500</f>
        <v>1000</v>
      </c>
      <c r="F15" s="45">
        <f>2484.15+32377.4+42943.3+3311.45+4140+53358</f>
        <v>138614.29999999999</v>
      </c>
      <c r="G15" s="25">
        <f>SUM(D15:F15)</f>
        <v>180765.8</v>
      </c>
      <c r="H15" s="13">
        <v>270438.65000000002</v>
      </c>
      <c r="I15" s="9">
        <v>264</v>
      </c>
      <c r="J15" s="2">
        <f>1086+2835+9585+40656.5+711</f>
        <v>54873.5</v>
      </c>
      <c r="K15" s="2">
        <f>500+500</f>
        <v>1000</v>
      </c>
      <c r="L15" s="2">
        <f>2484.15+32377.35+42943.3+3311.5+4140+53358</f>
        <v>138614.29999999999</v>
      </c>
      <c r="M15" s="25">
        <f>SUM(J15:L15)</f>
        <v>194487.8</v>
      </c>
      <c r="N15" s="30">
        <v>100000</v>
      </c>
      <c r="O15" s="42">
        <f>F15+L15</f>
        <v>277228.59999999998</v>
      </c>
      <c r="P15" s="39">
        <f t="shared" si="0"/>
        <v>370438.65</v>
      </c>
      <c r="Q15" s="36">
        <v>253000</v>
      </c>
      <c r="R15" s="23"/>
    </row>
    <row r="16" spans="1:18" ht="16" thickBot="1" x14ac:dyDescent="0.25">
      <c r="A16" s="10" t="s">
        <v>0</v>
      </c>
      <c r="B16" s="22">
        <v>7619</v>
      </c>
      <c r="C16" s="17">
        <v>676</v>
      </c>
      <c r="D16" s="46"/>
      <c r="E16" s="46"/>
      <c r="F16" s="46"/>
      <c r="G16" s="46"/>
      <c r="H16" s="14">
        <v>280000</v>
      </c>
      <c r="I16" s="17">
        <v>262</v>
      </c>
      <c r="J16" s="46"/>
      <c r="K16" s="46"/>
      <c r="L16" s="46"/>
      <c r="M16" s="46"/>
      <c r="N16" s="31">
        <v>108000</v>
      </c>
      <c r="O16" s="34"/>
      <c r="P16" s="40">
        <f t="shared" si="0"/>
        <v>388000</v>
      </c>
      <c r="Q16" s="37">
        <v>256000</v>
      </c>
    </row>
    <row r="17" spans="1:17" x14ac:dyDescent="0.2">
      <c r="C17" s="2"/>
      <c r="D17" s="49"/>
      <c r="E17" s="2"/>
      <c r="F17" s="2"/>
      <c r="G17" s="2"/>
      <c r="H17" s="2"/>
      <c r="I17" s="49"/>
      <c r="J17" s="2"/>
      <c r="K17" s="2"/>
      <c r="L17" s="2"/>
      <c r="M17" s="2"/>
      <c r="N17" s="2"/>
      <c r="O17" s="53"/>
    </row>
    <row r="18" spans="1:17" x14ac:dyDescent="0.2">
      <c r="D18" s="50"/>
      <c r="I18" s="50"/>
      <c r="O18" s="54"/>
    </row>
    <row r="19" spans="1:17" x14ac:dyDescent="0.2">
      <c r="D19" s="50"/>
      <c r="I19" s="50"/>
      <c r="O19" s="54"/>
    </row>
    <row r="20" spans="1:17" x14ac:dyDescent="0.2">
      <c r="D20" s="51"/>
      <c r="I20" s="51"/>
      <c r="O20" s="54"/>
    </row>
    <row r="21" spans="1:17" x14ac:dyDescent="0.2">
      <c r="A21" t="s">
        <v>14</v>
      </c>
      <c r="D21" s="25">
        <f>42570+495</f>
        <v>43065</v>
      </c>
      <c r="E21" s="25">
        <f>500+500+500</f>
        <v>1500</v>
      </c>
      <c r="F21" s="25">
        <f>4140.1+51521+2484.15+32377.4+42943.3+3311.45</f>
        <v>136777.40000000002</v>
      </c>
      <c r="G21" s="25"/>
      <c r="H21" s="25"/>
      <c r="I21" s="25"/>
      <c r="J21" s="25">
        <f>42570+4050+2619+495+495+1086+2835</f>
        <v>54150</v>
      </c>
      <c r="K21" s="25">
        <f>500+500+500</f>
        <v>1500</v>
      </c>
      <c r="L21" s="25">
        <f>4140.1+51521+2484.15+32377.35+42943.3+3311.5</f>
        <v>136777.40000000002</v>
      </c>
      <c r="M21" s="48"/>
      <c r="N21" s="52"/>
      <c r="O21" s="25">
        <f>F21+L21</f>
        <v>273554.80000000005</v>
      </c>
      <c r="Q21" s="25">
        <v>253000</v>
      </c>
    </row>
    <row r="23" spans="1:17" x14ac:dyDescent="0.2">
      <c r="O23" s="55" t="s">
        <v>19</v>
      </c>
      <c r="P23" s="56"/>
      <c r="Q23" s="57"/>
    </row>
    <row r="24" spans="1:17" x14ac:dyDescent="0.2">
      <c r="O24" s="51"/>
      <c r="P24" s="59">
        <f>253000+(253000*8.1/100)</f>
        <v>273493</v>
      </c>
      <c r="Q24" s="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Dieperink</dc:creator>
  <cp:lastModifiedBy>br789 </cp:lastModifiedBy>
  <dcterms:created xsi:type="dcterms:W3CDTF">2025-11-01T09:34:24Z</dcterms:created>
  <dcterms:modified xsi:type="dcterms:W3CDTF">2026-05-31T12:58:35Z</dcterms:modified>
</cp:coreProperties>
</file>